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泵站比选资料\"/>
    </mc:Choice>
  </mc:AlternateContent>
  <bookViews>
    <workbookView windowWidth="27945" windowHeight="12375"/>
  </bookViews>
  <sheets>
    <sheet name="泵站工程 " sheetId="7" r:id="rId1"/>
    <sheet name="Sheet1" sheetId="8" r:id="rId2"/>
    <sheet name="3.渠道整治" sheetId="1" state="hidden" r:id="rId3"/>
  </sheets>
  <definedNames>
    <definedName name="_xlnm._FilterDatabase" localSheetId="2" hidden="1">'3.渠道整治'!$A$2:$N$40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<sst xmlns="http://schemas.openxmlformats.org/spreadsheetml/2006/main" count="239" uniqueCount="150">
  <si>
    <t>湖南省安保安造涝区排涝工程泵站新建与改造清单</t>
  </si>
  <si>
    <t>序号</t>
  </si>
  <si>
    <t>堤垸</t>
  </si>
  <si>
    <t>乡镇</t>
  </si>
  <si>
    <t>泵站名称</t>
  </si>
  <si>
    <t>装机(台)</t>
  </si>
  <si>
    <t>主泵设备型号</t>
  </si>
  <si>
    <t>装机功率              （kW）</t>
  </si>
  <si>
    <t>流量  （m³/s)</t>
  </si>
  <si>
    <t>工程规模</t>
  </si>
  <si>
    <t>备注</t>
  </si>
  <si>
    <t>安昌垸</t>
  </si>
  <si>
    <t>官垱镇</t>
  </si>
  <si>
    <t>泵站1</t>
  </si>
  <si>
    <t>700ZQ-100D</t>
  </si>
  <si>
    <t>YQGN520-10</t>
  </si>
  <si>
    <r>
      <t>小（</t>
    </r>
    <r>
      <rPr>
        <sz val="10"/>
        <rFont val="Times New Roman"/>
        <charset val="134"/>
      </rPr>
      <t>2</t>
    </r>
    <r>
      <rPr>
        <sz val="10"/>
        <rFont val="楷体_GB2312"/>
        <charset val="134"/>
      </rPr>
      <t>）型</t>
    </r>
  </si>
  <si>
    <t>新建</t>
  </si>
  <si>
    <t>安保垸</t>
  </si>
  <si>
    <t>安康乡</t>
  </si>
  <si>
    <t>泵站2</t>
  </si>
  <si>
    <t>2600ZLB-50</t>
  </si>
  <si>
    <r>
      <t>TL3000-40/3250</t>
    </r>
    <r>
      <rPr>
        <sz val="10"/>
        <rFont val="宋体"/>
        <charset val="134"/>
      </rPr>
      <t>（同步电机）</t>
    </r>
  </si>
  <si>
    <t>中型</t>
  </si>
  <si>
    <t>拆除重建</t>
  </si>
  <si>
    <t>陈家嘴镇</t>
  </si>
  <si>
    <t>泵站3</t>
  </si>
  <si>
    <t>1600ZLB-50</t>
  </si>
  <si>
    <r>
      <t>TL800-20/2150</t>
    </r>
    <r>
      <rPr>
        <sz val="10"/>
        <rFont val="宋体"/>
        <charset val="134"/>
      </rPr>
      <t>（同步电机）</t>
    </r>
  </si>
  <si>
    <t>大鲸港镇</t>
  </si>
  <si>
    <t>泵站4</t>
  </si>
  <si>
    <t>1000ZLB-50</t>
  </si>
  <si>
    <t>YL 560-12</t>
  </si>
  <si>
    <t>安造垸</t>
  </si>
  <si>
    <t>安障乡</t>
  </si>
  <si>
    <t>泵站5</t>
  </si>
  <si>
    <t>1200ZLB-50</t>
  </si>
  <si>
    <t>YL 500-12</t>
  </si>
  <si>
    <t>安全乡</t>
  </si>
  <si>
    <t>泵站6</t>
  </si>
  <si>
    <t>黄山头镇</t>
  </si>
  <si>
    <t>泵站7</t>
  </si>
  <si>
    <t>900ZLB-50</t>
  </si>
  <si>
    <t>YL 450-10</t>
  </si>
  <si>
    <r>
      <t>小（</t>
    </r>
    <r>
      <rPr>
        <sz val="10"/>
        <rFont val="Times New Roman"/>
        <charset val="134"/>
      </rPr>
      <t>1</t>
    </r>
    <r>
      <rPr>
        <sz val="10"/>
        <rFont val="楷体_GB2312"/>
        <charset val="134"/>
      </rPr>
      <t>）型</t>
    </r>
  </si>
  <si>
    <t>加固改造</t>
  </si>
  <si>
    <t>深柳镇</t>
  </si>
  <si>
    <t>泵站8</t>
  </si>
  <si>
    <t>三岔河镇</t>
  </si>
  <si>
    <t>泵站9</t>
  </si>
  <si>
    <t>泵站10</t>
  </si>
  <si>
    <t>安保安造涝区河渠计划整治统计表</t>
  </si>
  <si>
    <r>
      <rPr>
        <sz val="10"/>
        <color rgb="FF000000"/>
        <rFont val="楷体_GB2312"/>
        <charset val="0"/>
      </rPr>
      <t>序号</t>
    </r>
  </si>
  <si>
    <r>
      <rPr>
        <sz val="10"/>
        <color rgb="FF000000"/>
        <rFont val="楷体_GB2312"/>
        <charset val="0"/>
      </rPr>
      <t>县</t>
    </r>
  </si>
  <si>
    <r>
      <rPr>
        <sz val="10"/>
        <color rgb="FF000000"/>
        <rFont val="楷体_GB2312"/>
        <charset val="0"/>
      </rPr>
      <t>三级涝区名称</t>
    </r>
  </si>
  <si>
    <r>
      <rPr>
        <sz val="10"/>
        <color rgb="FF000000"/>
        <rFont val="楷体_GB2312"/>
        <charset val="0"/>
      </rPr>
      <t>所在堤垸</t>
    </r>
  </si>
  <si>
    <r>
      <rPr>
        <sz val="10"/>
        <color rgb="FF000000"/>
        <rFont val="楷体_GB2312"/>
        <charset val="0"/>
      </rPr>
      <t>所在乡镇</t>
    </r>
  </si>
  <si>
    <t>渠道名称</t>
  </si>
  <si>
    <t>渠道疏浚（km）</t>
  </si>
  <si>
    <r>
      <rPr>
        <sz val="10"/>
        <color rgb="FF000000"/>
        <rFont val="楷体_GB2312"/>
        <charset val="0"/>
      </rPr>
      <t>渠道护坡（</t>
    </r>
    <r>
      <rPr>
        <sz val="10"/>
        <color rgb="FF000000"/>
        <rFont val="Times New Roman"/>
        <charset val="0"/>
      </rPr>
      <t>km</t>
    </r>
    <r>
      <rPr>
        <sz val="10"/>
        <color rgb="FF000000"/>
        <rFont val="楷体_GB2312"/>
        <charset val="0"/>
      </rPr>
      <t>）</t>
    </r>
  </si>
  <si>
    <r>
      <rPr>
        <sz val="10"/>
        <color rgb="FF000000"/>
        <rFont val="楷体_GB2312"/>
        <charset val="0"/>
      </rPr>
      <t>渠道</t>
    </r>
  </si>
  <si>
    <r>
      <rPr>
        <sz val="10"/>
        <color rgb="FF000000"/>
        <rFont val="楷体_GB2312"/>
        <charset val="0"/>
      </rPr>
      <t>渠道设计流量（</t>
    </r>
    <r>
      <rPr>
        <sz val="10"/>
        <color rgb="FF000000"/>
        <rFont val="Times New Roman"/>
        <charset val="0"/>
      </rPr>
      <t>m³/s</t>
    </r>
    <r>
      <rPr>
        <sz val="10"/>
        <color rgb="FF000000"/>
        <rFont val="楷体_GB2312"/>
        <charset val="134"/>
      </rPr>
      <t>）</t>
    </r>
  </si>
  <si>
    <t>渠道级别</t>
  </si>
  <si>
    <t>洪水标准</t>
  </si>
  <si>
    <t>合理使用年限</t>
  </si>
  <si>
    <r>
      <rPr>
        <sz val="10"/>
        <color rgb="FF000000"/>
        <rFont val="楷体_GB2312"/>
        <charset val="0"/>
      </rPr>
      <t>备注</t>
    </r>
  </si>
  <si>
    <t>名称</t>
  </si>
  <si>
    <r>
      <rPr>
        <sz val="10"/>
        <color rgb="FF000000"/>
        <rFont val="楷体_GB2312"/>
        <charset val="0"/>
      </rPr>
      <t>性质</t>
    </r>
  </si>
  <si>
    <r>
      <rPr>
        <sz val="10"/>
        <color rgb="FF000000"/>
        <rFont val="楷体_GB2312"/>
        <charset val="0"/>
      </rPr>
      <t>合计</t>
    </r>
  </si>
  <si>
    <t>1</t>
  </si>
  <si>
    <r>
      <rPr>
        <sz val="10"/>
        <color rgb="FF000000"/>
        <rFont val="楷体_GB2312"/>
        <charset val="0"/>
      </rPr>
      <t>安乡县</t>
    </r>
  </si>
  <si>
    <r>
      <rPr>
        <sz val="10"/>
        <color rgb="FF000000"/>
        <rFont val="楷体_GB2312"/>
        <charset val="0"/>
      </rPr>
      <t>安保安造涝区</t>
    </r>
  </si>
  <si>
    <t>大鲸港机尾渠</t>
  </si>
  <si>
    <t>干渠</t>
  </si>
  <si>
    <t>2</t>
  </si>
  <si>
    <t>下渔口镇</t>
  </si>
  <si>
    <t>新建机尾渠</t>
  </si>
  <si>
    <t>3</t>
  </si>
  <si>
    <t>下渔口机尾渠</t>
  </si>
  <si>
    <r>
      <rPr>
        <sz val="10"/>
        <color rgb="FFFF0000"/>
        <rFont val="宋体"/>
        <charset val="0"/>
      </rPr>
      <t>治理长度延长至同兴泵站</t>
    </r>
  </si>
  <si>
    <t>4</t>
  </si>
  <si>
    <t>虾趴脑机尾渠</t>
  </si>
  <si>
    <t>5</t>
  </si>
  <si>
    <t>陈沈渠</t>
  </si>
  <si>
    <t>6</t>
  </si>
  <si>
    <t>西河机尾渠</t>
  </si>
  <si>
    <t>7</t>
  </si>
  <si>
    <t>六家渡机尾渠</t>
  </si>
  <si>
    <t>8</t>
  </si>
  <si>
    <r>
      <rPr>
        <sz val="10"/>
        <color theme="1"/>
        <rFont val="楷体_GB2312"/>
        <charset val="0"/>
      </rPr>
      <t>董家</t>
    </r>
    <r>
      <rPr>
        <sz val="10"/>
        <color theme="1"/>
        <rFont val="微软雅黑"/>
        <charset val="0"/>
      </rPr>
      <t>垱</t>
    </r>
    <r>
      <rPr>
        <sz val="10"/>
        <color theme="1"/>
        <rFont val="楷体_GB2312"/>
        <charset val="0"/>
      </rPr>
      <t>机尾渠</t>
    </r>
  </si>
  <si>
    <t>9</t>
  </si>
  <si>
    <t>万米渠</t>
  </si>
  <si>
    <r>
      <rPr>
        <sz val="10"/>
        <color rgb="FFFF0000"/>
        <rFont val="宋体"/>
        <charset val="0"/>
      </rPr>
      <t>部分段已整治</t>
    </r>
  </si>
  <si>
    <t>10</t>
  </si>
  <si>
    <t>安澧垸</t>
  </si>
  <si>
    <t>大湖口镇</t>
  </si>
  <si>
    <t>东保机尾渠</t>
  </si>
  <si>
    <t>11</t>
  </si>
  <si>
    <t>张九台机尾渠</t>
  </si>
  <si>
    <t>12</t>
  </si>
  <si>
    <t>夹夹机尾渠</t>
  </si>
  <si>
    <t>13</t>
  </si>
  <si>
    <r>
      <rPr>
        <sz val="10"/>
        <color theme="1"/>
        <rFont val="楷体_GB2312"/>
        <charset val="0"/>
      </rPr>
      <t>官</t>
    </r>
    <r>
      <rPr>
        <sz val="10"/>
        <color theme="1"/>
        <rFont val="宋体"/>
        <charset val="0"/>
      </rPr>
      <t>垱</t>
    </r>
    <r>
      <rPr>
        <sz val="10"/>
        <color theme="1"/>
        <rFont val="楷体_GB2312"/>
        <charset val="0"/>
      </rPr>
      <t>镇</t>
    </r>
  </si>
  <si>
    <t>梅景窖机尾渠</t>
  </si>
  <si>
    <t>14</t>
  </si>
  <si>
    <r>
      <rPr>
        <sz val="10"/>
        <color theme="1"/>
        <rFont val="楷体_GB2312"/>
        <charset val="0"/>
      </rPr>
      <t>金家</t>
    </r>
    <r>
      <rPr>
        <sz val="10"/>
        <color theme="1"/>
        <rFont val="微软雅黑"/>
        <charset val="134"/>
      </rPr>
      <t>垱</t>
    </r>
    <r>
      <rPr>
        <sz val="10"/>
        <color theme="1"/>
        <rFont val="楷体_GB2312"/>
        <charset val="134"/>
      </rPr>
      <t>机尾渠</t>
    </r>
  </si>
  <si>
    <t>15</t>
  </si>
  <si>
    <t>西李家机尾渠</t>
  </si>
  <si>
    <t>16</t>
  </si>
  <si>
    <t>唐家铺机尾渠</t>
  </si>
  <si>
    <t>17</t>
  </si>
  <si>
    <t>安化垸</t>
  </si>
  <si>
    <t>春美机尾渠</t>
  </si>
  <si>
    <t>18</t>
  </si>
  <si>
    <t>驿新机尾渠</t>
  </si>
  <si>
    <t>沙咀电排沟</t>
  </si>
  <si>
    <t>灌溉沟，拟删除</t>
  </si>
  <si>
    <t>19</t>
  </si>
  <si>
    <t>北干渠</t>
  </si>
  <si>
    <t>部分段已整治</t>
  </si>
  <si>
    <t>20</t>
  </si>
  <si>
    <t>蔡浦溪机尾渠</t>
  </si>
  <si>
    <t>2020年中型灌区配套项目，西侧3.0km已整治，本次未整治段约3.2km仍纳入本项目。</t>
  </si>
  <si>
    <t>21</t>
  </si>
  <si>
    <t>安福主渠</t>
  </si>
  <si>
    <r>
      <rPr>
        <sz val="10"/>
        <color rgb="FFFF0000"/>
        <rFont val="宋体"/>
        <charset val="0"/>
      </rPr>
      <t>新增</t>
    </r>
  </si>
  <si>
    <t>22</t>
  </si>
  <si>
    <t>合兴电排渠</t>
  </si>
  <si>
    <t>23</t>
  </si>
  <si>
    <t>罗洲机尾渠</t>
  </si>
  <si>
    <t>24</t>
  </si>
  <si>
    <t>中直渠</t>
  </si>
  <si>
    <t>25</t>
  </si>
  <si>
    <t>五号低水渠</t>
  </si>
  <si>
    <t>26</t>
  </si>
  <si>
    <t>书院洲河</t>
  </si>
  <si>
    <t>哑河</t>
  </si>
  <si>
    <t>/</t>
  </si>
  <si>
    <t>27</t>
  </si>
  <si>
    <t>孟家洲河</t>
  </si>
  <si>
    <t>小计</t>
  </si>
  <si>
    <t>28</t>
  </si>
  <si>
    <r>
      <rPr>
        <sz val="10"/>
        <color rgb="FF000000"/>
        <rFont val="楷体_GB2312"/>
        <charset val="0"/>
      </rPr>
      <t>澧县</t>
    </r>
  </si>
  <si>
    <t>西官垸</t>
  </si>
  <si>
    <t>官垸镇</t>
  </si>
  <si>
    <t>罗家湖电排渠</t>
  </si>
  <si>
    <t>29</t>
  </si>
  <si>
    <t>官垸主排渠</t>
  </si>
  <si>
    <t>30</t>
  </si>
  <si>
    <t>西洲主沟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</si>
</sst>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</numFmts>
  <fonts count="4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color rgb="FF000000"/>
      <name val="Times New Roman"/>
      <charset val="0"/>
    </font>
    <font>
      <sz val="10"/>
      <color rgb="FF000000"/>
      <name val="楷体_GB2312"/>
      <charset val="0"/>
    </font>
    <font>
      <sz val="10"/>
      <color theme="1"/>
      <name val="Times New Roman"/>
      <charset val="0"/>
    </font>
    <font>
      <b/>
      <sz val="10"/>
      <color theme="1"/>
      <name val="Times New Roman"/>
      <charset val="0"/>
    </font>
    <font>
      <sz val="10"/>
      <name val="Times New Roman"/>
      <charset val="0"/>
    </font>
    <font>
      <sz val="10"/>
      <color theme="1"/>
      <name val="楷体_GB2312"/>
      <charset val="0"/>
    </font>
    <font>
      <sz val="10"/>
      <color rgb="FFFF0000"/>
      <name val="Times New Roman"/>
      <charset val="0"/>
    </font>
    <font>
      <strike/>
      <sz val="10"/>
      <color theme="1"/>
      <name val="楷体_GB2312"/>
      <charset val="0"/>
    </font>
    <font>
      <strike/>
      <sz val="10"/>
      <color rgb="FFFF0000"/>
      <name val="Times New Roman"/>
      <charset val="0"/>
    </font>
    <font>
      <strike/>
      <sz val="10"/>
      <color theme="1"/>
      <name val="Times New Roman"/>
      <charset val="0"/>
    </font>
    <font>
      <sz val="10"/>
      <color rgb="FFFF0000"/>
      <name val="宋体"/>
      <charset val="0"/>
    </font>
    <font>
      <sz val="10"/>
      <color rgb="FFFF0000"/>
      <name val="楷体_GB2312"/>
      <charset val="0"/>
    </font>
    <font>
      <sz val="10"/>
      <color rgb="FF000000"/>
      <name val="宋体"/>
      <charset val="0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name val="宋体"/>
      <charset val="134"/>
      <scheme val="minor"/>
    </font>
    <font>
      <sz val="10"/>
      <name val="Times New Roman"/>
      <charset val="134"/>
    </font>
    <font>
      <sz val="10"/>
      <name val="宋体"/>
      <charset val="134"/>
    </font>
    <font>
      <sz val="10"/>
      <name val="楷体_GB2312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楷体_GB2312"/>
      <charset val="134"/>
    </font>
    <font>
      <sz val="10"/>
      <color theme="1"/>
      <name val="宋体"/>
      <charset val="0"/>
    </font>
    <font>
      <sz val="10"/>
      <color theme="1"/>
      <name val="微软雅黑"/>
      <charset val="134"/>
    </font>
    <font>
      <sz val="10"/>
      <color theme="1"/>
      <name val="楷体_GB2312"/>
      <charset val="134"/>
    </font>
    <font>
      <sz val="10"/>
      <color theme="1"/>
      <name val="微软雅黑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15" applyNumberFormat="0" applyAlignment="0" applyProtection="0">
      <alignment vertical="center"/>
    </xf>
    <xf numFmtId="0" fontId="33" fillId="6" borderId="16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5" fillId="7" borderId="17" applyNumberFormat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>
      <alignment vertical="center"/>
    </xf>
    <xf numFmtId="0" fontId="0" fillId="0" borderId="3" xfId="0" applyBorder="1">
      <alignment vertical="center"/>
    </xf>
    <xf numFmtId="0" fontId="6" fillId="2" borderId="0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176" fontId="4" fillId="3" borderId="3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176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16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23" fillId="0" borderId="0" xfId="0" applyFont="1" applyFill="1">
      <alignment vertical="center"/>
    </xf>
    <xf numFmtId="0" fontId="2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D050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H5" sqref="H5"/>
    </sheetView>
  </sheetViews>
  <sheetFormatPr defaultColWidth="9" defaultRowHeight="13.5"/>
  <cols>
    <col min="1" max="1" width="7.125" customWidth="1"/>
    <col min="3" max="3" width="10.7583333333333" customWidth="1"/>
    <col min="4" max="4" width="12" customWidth="1"/>
    <col min="5" max="5" width="8.875" customWidth="1"/>
    <col min="6" max="6" width="14.45" customWidth="1"/>
    <col min="7" max="7" width="24.75" customWidth="1"/>
    <col min="8" max="8" width="10.425" customWidth="1"/>
    <col min="9" max="10" width="9.90833333333333" customWidth="1"/>
    <col min="11" max="11" width="10" customWidth="1"/>
  </cols>
  <sheetData>
    <row r="1" customFormat="1" ht="34" customHeight="1" spans="1:11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customFormat="1" ht="41" customHeight="1" spans="1:11">
      <c r="A2" s="71" t="s">
        <v>1</v>
      </c>
      <c r="B2" s="71" t="s">
        <v>2</v>
      </c>
      <c r="C2" s="71" t="s">
        <v>3</v>
      </c>
      <c r="D2" s="71" t="s">
        <v>4</v>
      </c>
      <c r="E2" s="71" t="s">
        <v>5</v>
      </c>
      <c r="F2" s="72" t="s">
        <v>6</v>
      </c>
      <c r="G2" s="73"/>
      <c r="H2" s="74" t="s">
        <v>7</v>
      </c>
      <c r="I2" s="74" t="s">
        <v>8</v>
      </c>
      <c r="J2" s="71" t="s">
        <v>9</v>
      </c>
      <c r="K2" s="71" t="s">
        <v>10</v>
      </c>
    </row>
    <row r="3" customFormat="1" ht="30" customHeight="1" spans="1:11">
      <c r="A3" s="75">
        <v>1</v>
      </c>
      <c r="B3" s="76" t="s">
        <v>11</v>
      </c>
      <c r="C3" s="76" t="s">
        <v>12</v>
      </c>
      <c r="D3" s="76" t="s">
        <v>13</v>
      </c>
      <c r="E3" s="75">
        <v>1</v>
      </c>
      <c r="F3" s="75" t="s">
        <v>14</v>
      </c>
      <c r="G3" s="75" t="s">
        <v>15</v>
      </c>
      <c r="H3" s="75">
        <f>55*1</f>
        <v>55</v>
      </c>
      <c r="I3" s="75">
        <v>1.1</v>
      </c>
      <c r="J3" s="77" t="s">
        <v>16</v>
      </c>
      <c r="K3" s="78" t="s">
        <v>17</v>
      </c>
    </row>
    <row r="4" customFormat="1" ht="30" customHeight="1" spans="1:11">
      <c r="A4" s="75">
        <v>2</v>
      </c>
      <c r="B4" s="76" t="s">
        <v>18</v>
      </c>
      <c r="C4" s="76" t="s">
        <v>19</v>
      </c>
      <c r="D4" s="76" t="s">
        <v>20</v>
      </c>
      <c r="E4" s="75">
        <v>2</v>
      </c>
      <c r="F4" s="75" t="s">
        <v>21</v>
      </c>
      <c r="G4" s="75" t="s">
        <v>22</v>
      </c>
      <c r="H4" s="75">
        <f>3000*2</f>
        <v>6000</v>
      </c>
      <c r="I4" s="75">
        <v>44</v>
      </c>
      <c r="J4" s="79" t="s">
        <v>23</v>
      </c>
      <c r="K4" s="78" t="s">
        <v>24</v>
      </c>
    </row>
    <row r="5" customFormat="1" ht="30" customHeight="1" spans="1:11">
      <c r="A5" s="75">
        <v>3</v>
      </c>
      <c r="B5" s="76" t="s">
        <v>18</v>
      </c>
      <c r="C5" s="76" t="s">
        <v>25</v>
      </c>
      <c r="D5" s="76" t="s">
        <v>26</v>
      </c>
      <c r="E5" s="75">
        <v>4</v>
      </c>
      <c r="F5" s="75" t="s">
        <v>27</v>
      </c>
      <c r="G5" s="75" t="s">
        <v>28</v>
      </c>
      <c r="H5" s="75">
        <v>3200</v>
      </c>
      <c r="I5" s="75">
        <v>28</v>
      </c>
      <c r="J5" s="79" t="s">
        <v>23</v>
      </c>
      <c r="K5" s="78" t="s">
        <v>24</v>
      </c>
    </row>
    <row r="6" customFormat="1" ht="30" customHeight="1" spans="1:11">
      <c r="A6" s="75">
        <v>4</v>
      </c>
      <c r="B6" s="76" t="s">
        <v>18</v>
      </c>
      <c r="C6" s="76" t="s">
        <v>29</v>
      </c>
      <c r="D6" s="76" t="s">
        <v>30</v>
      </c>
      <c r="E6" s="75">
        <v>4</v>
      </c>
      <c r="F6" s="75" t="s">
        <v>31</v>
      </c>
      <c r="G6" s="75" t="s">
        <v>32</v>
      </c>
      <c r="H6" s="75">
        <f>450*4</f>
        <v>1800</v>
      </c>
      <c r="I6" s="75">
        <v>12</v>
      </c>
      <c r="J6" s="79" t="s">
        <v>23</v>
      </c>
      <c r="K6" s="78" t="s">
        <v>24</v>
      </c>
    </row>
    <row r="7" customFormat="1" ht="30" customHeight="1" spans="1:11">
      <c r="A7" s="75">
        <v>5</v>
      </c>
      <c r="B7" s="76" t="s">
        <v>33</v>
      </c>
      <c r="C7" s="76" t="s">
        <v>34</v>
      </c>
      <c r="D7" s="76" t="s">
        <v>35</v>
      </c>
      <c r="E7" s="75">
        <v>4</v>
      </c>
      <c r="F7" s="75" t="s">
        <v>36</v>
      </c>
      <c r="G7" s="75" t="s">
        <v>37</v>
      </c>
      <c r="H7" s="75">
        <f>560*4</f>
        <v>2240</v>
      </c>
      <c r="I7" s="75">
        <v>15</v>
      </c>
      <c r="J7" s="79" t="s">
        <v>23</v>
      </c>
      <c r="K7" s="78" t="s">
        <v>24</v>
      </c>
    </row>
    <row r="8" customFormat="1" ht="30" customHeight="1" spans="1:11">
      <c r="A8" s="75">
        <v>6</v>
      </c>
      <c r="B8" s="76" t="s">
        <v>33</v>
      </c>
      <c r="C8" s="76" t="s">
        <v>38</v>
      </c>
      <c r="D8" s="76" t="s">
        <v>39</v>
      </c>
      <c r="E8" s="75">
        <v>4</v>
      </c>
      <c r="F8" s="75" t="s">
        <v>31</v>
      </c>
      <c r="G8" s="75" t="s">
        <v>37</v>
      </c>
      <c r="H8" s="75">
        <f>400*4</f>
        <v>1600</v>
      </c>
      <c r="I8" s="75">
        <v>12</v>
      </c>
      <c r="J8" s="79" t="s">
        <v>23</v>
      </c>
      <c r="K8" s="78" t="s">
        <v>24</v>
      </c>
    </row>
    <row r="9" customFormat="1" ht="30" customHeight="1" spans="1:11">
      <c r="A9" s="75">
        <v>7</v>
      </c>
      <c r="B9" s="76" t="s">
        <v>33</v>
      </c>
      <c r="C9" s="76" t="s">
        <v>40</v>
      </c>
      <c r="D9" s="76" t="s">
        <v>41</v>
      </c>
      <c r="E9" s="75">
        <v>5</v>
      </c>
      <c r="F9" s="75" t="s">
        <v>42</v>
      </c>
      <c r="G9" s="75" t="s">
        <v>43</v>
      </c>
      <c r="H9" s="75">
        <f t="shared" ref="H9:H12" si="0">250*5</f>
        <v>1250</v>
      </c>
      <c r="I9" s="75">
        <v>7.5</v>
      </c>
      <c r="J9" s="79" t="s">
        <v>44</v>
      </c>
      <c r="K9" s="78" t="s">
        <v>45</v>
      </c>
    </row>
    <row r="10" customFormat="1" ht="30" customHeight="1" spans="1:11">
      <c r="A10" s="75">
        <v>8</v>
      </c>
      <c r="B10" s="76" t="s">
        <v>33</v>
      </c>
      <c r="C10" s="76" t="s">
        <v>46</v>
      </c>
      <c r="D10" s="76" t="s">
        <v>47</v>
      </c>
      <c r="E10" s="75">
        <v>5</v>
      </c>
      <c r="F10" s="75" t="s">
        <v>42</v>
      </c>
      <c r="G10" s="75" t="s">
        <v>43</v>
      </c>
      <c r="H10" s="75">
        <f t="shared" si="0"/>
        <v>1250</v>
      </c>
      <c r="I10" s="75">
        <v>7.5</v>
      </c>
      <c r="J10" s="79" t="s">
        <v>44</v>
      </c>
      <c r="K10" s="78" t="s">
        <v>45</v>
      </c>
    </row>
    <row r="11" customFormat="1" ht="30" customHeight="1" spans="1:11">
      <c r="A11" s="75">
        <v>9</v>
      </c>
      <c r="B11" s="76" t="s">
        <v>11</v>
      </c>
      <c r="C11" s="76" t="s">
        <v>48</v>
      </c>
      <c r="D11" s="76" t="s">
        <v>49</v>
      </c>
      <c r="E11" s="75">
        <v>5</v>
      </c>
      <c r="F11" s="75" t="s">
        <v>42</v>
      </c>
      <c r="G11" s="75" t="s">
        <v>43</v>
      </c>
      <c r="H11" s="75">
        <f t="shared" si="0"/>
        <v>1250</v>
      </c>
      <c r="I11" s="75">
        <v>7.5</v>
      </c>
      <c r="J11" s="79" t="s">
        <v>44</v>
      </c>
      <c r="K11" s="78" t="s">
        <v>45</v>
      </c>
    </row>
    <row r="12" customFormat="1" ht="30" customHeight="1" spans="1:11">
      <c r="A12" s="80">
        <v>10</v>
      </c>
      <c r="B12" s="81" t="s">
        <v>33</v>
      </c>
      <c r="C12" s="81" t="s">
        <v>40</v>
      </c>
      <c r="D12" s="81" t="s">
        <v>50</v>
      </c>
      <c r="E12" s="80">
        <v>5</v>
      </c>
      <c r="F12" s="82" t="s">
        <v>42</v>
      </c>
      <c r="G12" s="82" t="s">
        <v>43</v>
      </c>
      <c r="H12" s="82">
        <f t="shared" si="0"/>
        <v>1250</v>
      </c>
      <c r="I12" s="82">
        <v>7.5</v>
      </c>
      <c r="J12" s="83" t="s">
        <v>44</v>
      </c>
      <c r="K12" s="84" t="s">
        <v>45</v>
      </c>
    </row>
    <row r="13" customFormat="1" ht="22" customHeight="1" spans="1:11">
      <c r="A13" s="81"/>
      <c r="B13" s="80"/>
      <c r="C13" s="80"/>
      <c r="D13" s="80"/>
      <c r="E13" s="80">
        <f>SUM(E3:E12)</f>
        <v>39</v>
      </c>
      <c r="F13" s="80"/>
      <c r="G13" s="80"/>
      <c r="H13" s="80">
        <f>SUM(H3:H12)</f>
        <v>19895</v>
      </c>
      <c r="I13" s="80">
        <f>SUM(I3:I12)</f>
        <v>142.1</v>
      </c>
      <c r="J13" s="85"/>
      <c r="K13" s="84"/>
    </row>
    <row r="14" spans="1:11">
      <c r="A14" s="86"/>
      <c r="B14" s="86"/>
      <c r="C14" s="87"/>
      <c r="D14" s="86"/>
      <c r="E14" s="86"/>
      <c r="F14" s="86"/>
      <c r="G14" s="86"/>
      <c r="H14" s="86"/>
      <c r="I14" s="86"/>
      <c r="J14" s="86"/>
      <c r="K14" s="86"/>
    </row>
    <row r="15" spans="1:11">
      <c r="A15" s="86"/>
      <c r="B15" s="86"/>
      <c r="C15" s="87"/>
      <c r="D15" s="86"/>
      <c r="E15" s="86"/>
      <c r="F15" s="86"/>
      <c r="G15" s="86"/>
      <c r="H15" s="86"/>
      <c r="I15" s="86"/>
      <c r="J15" s="86"/>
      <c r="K15" s="86"/>
    </row>
    <row r="16" spans="1:11">
      <c r="A16" s="86"/>
      <c r="B16" s="86"/>
      <c r="C16" s="87"/>
      <c r="D16" s="86"/>
      <c r="E16" s="86"/>
      <c r="F16" s="86"/>
      <c r="G16" s="86"/>
      <c r="H16" s="86"/>
      <c r="I16" s="86"/>
      <c r="J16" s="86"/>
      <c r="K16" s="86"/>
    </row>
    <row r="17" spans="1:11">
      <c r="A17" s="86"/>
      <c r="B17" s="86"/>
      <c r="C17" s="87"/>
      <c r="D17" s="86"/>
      <c r="E17" s="86"/>
      <c r="F17" s="86"/>
      <c r="G17" s="86"/>
      <c r="H17" s="86"/>
      <c r="I17" s="86"/>
      <c r="J17" s="86"/>
      <c r="K17" s="86"/>
    </row>
    <row r="18" spans="1:11">
      <c r="A18" s="86"/>
      <c r="B18" s="86"/>
      <c r="C18" s="87"/>
      <c r="D18" s="86"/>
      <c r="E18" s="86"/>
      <c r="F18" s="86"/>
      <c r="G18" s="86"/>
      <c r="H18" s="86"/>
      <c r="I18" s="86"/>
      <c r="J18" s="86"/>
      <c r="K18" s="86"/>
    </row>
    <row r="19" spans="1:11">
      <c r="A19" s="86"/>
      <c r="B19" s="86"/>
      <c r="C19" s="87"/>
      <c r="D19" s="86"/>
      <c r="E19" s="86"/>
      <c r="F19" s="86"/>
      <c r="G19" s="86"/>
      <c r="H19" s="86"/>
      <c r="I19" s="86"/>
      <c r="J19" s="86"/>
      <c r="K19" s="86"/>
    </row>
    <row r="20" spans="1:11">
      <c r="A20" s="86"/>
      <c r="B20" s="86"/>
      <c r="C20" s="87"/>
      <c r="D20" s="86"/>
      <c r="E20" s="86"/>
      <c r="F20" s="86"/>
      <c r="G20" s="86"/>
      <c r="H20" s="86"/>
      <c r="I20" s="86"/>
      <c r="J20" s="86"/>
      <c r="K20" s="86"/>
    </row>
    <row r="21" spans="1:11">
      <c r="A21" s="86"/>
      <c r="B21" s="86"/>
      <c r="C21" s="87"/>
      <c r="D21" s="86"/>
      <c r="E21" s="86"/>
      <c r="F21" s="86"/>
      <c r="G21" s="86"/>
      <c r="H21" s="86"/>
      <c r="I21" s="86"/>
      <c r="J21" s="86"/>
      <c r="K21" s="86"/>
    </row>
    <row r="22" spans="1:11">
      <c r="A22" s="86"/>
      <c r="B22" s="86"/>
      <c r="C22" s="87"/>
      <c r="D22" s="86"/>
      <c r="E22" s="86"/>
      <c r="F22" s="86"/>
      <c r="G22" s="86"/>
      <c r="H22" s="86"/>
      <c r="I22" s="86"/>
      <c r="J22" s="86"/>
      <c r="K22" s="86"/>
    </row>
    <row r="23" spans="1:11">
      <c r="A23" s="86"/>
      <c r="B23" s="86"/>
      <c r="C23" s="87"/>
      <c r="D23" s="86"/>
      <c r="E23" s="86"/>
      <c r="F23" s="86"/>
      <c r="G23" s="86"/>
      <c r="H23" s="86"/>
      <c r="I23" s="86"/>
      <c r="J23" s="86"/>
      <c r="K23" s="86"/>
    </row>
    <row r="24" spans="1:11">
      <c r="A24" s="86"/>
      <c r="B24" s="86"/>
      <c r="C24" s="87"/>
      <c r="D24" s="86"/>
      <c r="E24" s="86"/>
      <c r="F24" s="86"/>
      <c r="G24" s="86"/>
      <c r="H24" s="86"/>
      <c r="I24" s="86"/>
      <c r="J24" s="86"/>
      <c r="K24" s="86"/>
    </row>
    <row r="25" spans="1:11">
      <c r="A25" s="86"/>
      <c r="B25" s="86"/>
      <c r="C25" s="87"/>
      <c r="D25" s="86"/>
      <c r="E25" s="86"/>
      <c r="F25" s="86"/>
      <c r="G25" s="86"/>
      <c r="H25" s="86"/>
      <c r="I25" s="86"/>
      <c r="J25" s="86"/>
      <c r="K25" s="86"/>
    </row>
    <row r="26" spans="1:11">
      <c r="A26" s="86"/>
      <c r="B26" s="86"/>
      <c r="C26" s="87"/>
      <c r="D26" s="86"/>
      <c r="E26" s="86"/>
      <c r="F26" s="86"/>
      <c r="G26" s="86"/>
      <c r="H26" s="86"/>
      <c r="I26" s="86"/>
      <c r="J26" s="86"/>
      <c r="K26" s="86"/>
    </row>
  </sheetData>
  <mergeCells count="3">
    <mergeCell ref="A1:K1"/>
    <mergeCell ref="F2:G2"/>
    <mergeCell ref="A13:D13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4" sqref="H14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3"/>
  <dimension ref="A1:O40"/>
  <sheetViews>
    <sheetView zoomScale="130" zoomScaleNormal="130" topLeftCell="A19" workbookViewId="0">
      <selection activeCell="M44" sqref="M44"/>
    </sheetView>
  </sheetViews>
  <sheetFormatPr defaultColWidth="9" defaultRowHeight="13.5"/>
  <cols>
    <col min="3" max="3" width="9" hidden="1" customWidth="1"/>
    <col min="5" max="5" width="10.65" customWidth="1"/>
    <col min="6" max="6" width="11.7583333333333" customWidth="1"/>
    <col min="7" max="8" width="9" customWidth="1"/>
    <col min="9" max="9" width="9" hidden="1" customWidth="1"/>
    <col min="11" max="11" width="9.325" customWidth="1"/>
    <col min="12" max="12" width="11.0583333333333" customWidth="1"/>
    <col min="13" max="13" width="8.74166666666667" customWidth="1"/>
    <col min="14" max="14" width="8.55" customWidth="1"/>
    <col min="15" max="15" width="48.25" customWidth="1"/>
  </cols>
  <sheetData>
    <row r="1" ht="20.25" customHeight="1" spans="1:1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r="2" customHeight="1" spans="1:15">
      <c r="A2" s="3" t="s">
        <v>52</v>
      </c>
      <c r="B2" s="4" t="s">
        <v>53</v>
      </c>
      <c r="C2" s="4" t="s">
        <v>54</v>
      </c>
      <c r="D2" s="4" t="s">
        <v>55</v>
      </c>
      <c r="E2" s="4" t="s">
        <v>56</v>
      </c>
      <c r="F2" s="4" t="s">
        <v>57</v>
      </c>
      <c r="G2" s="5" t="s">
        <v>58</v>
      </c>
      <c r="H2" s="6" t="s">
        <v>59</v>
      </c>
      <c r="I2" s="4" t="s">
        <v>60</v>
      </c>
      <c r="J2" s="4" t="s">
        <v>61</v>
      </c>
      <c r="K2" s="6" t="s">
        <v>62</v>
      </c>
      <c r="L2" s="6" t="s">
        <v>63</v>
      </c>
      <c r="M2" s="6" t="s">
        <v>64</v>
      </c>
      <c r="N2" s="6" t="s">
        <v>64</v>
      </c>
      <c r="O2" s="7" t="s">
        <v>65</v>
      </c>
    </row>
    <row r="3" spans="1:15">
      <c r="A3" s="3"/>
      <c r="B3" s="4"/>
      <c r="C3" s="4"/>
      <c r="D3" s="4"/>
      <c r="E3" s="4"/>
      <c r="F3" s="4" t="s">
        <v>66</v>
      </c>
      <c r="G3" s="8"/>
      <c r="H3" s="4"/>
      <c r="I3" s="4"/>
      <c r="J3" s="4"/>
      <c r="K3" s="4"/>
      <c r="L3" s="4"/>
      <c r="M3" s="4"/>
      <c r="N3" s="4"/>
      <c r="O3" s="7"/>
    </row>
    <row r="4" spans="1:15">
      <c r="A4" s="3"/>
      <c r="B4" s="4"/>
      <c r="C4" s="4"/>
      <c r="D4" s="4"/>
      <c r="E4" s="4"/>
      <c r="F4" s="4"/>
      <c r="G4" s="9"/>
      <c r="H4" s="4"/>
      <c r="I4" s="4" t="s">
        <v>67</v>
      </c>
      <c r="J4" s="4"/>
      <c r="K4" s="4"/>
      <c r="L4" s="4"/>
      <c r="M4" s="4"/>
      <c r="N4" s="4"/>
      <c r="O4" s="7"/>
    </row>
    <row r="5" ht="18" customHeight="1" spans="1:15">
      <c r="A5" s="10" t="s">
        <v>68</v>
      </c>
      <c r="B5" s="11"/>
      <c r="C5" s="4"/>
      <c r="D5" s="12"/>
      <c r="E5" s="13"/>
      <c r="F5" s="14"/>
      <c r="G5" s="15">
        <f t="shared" ref="G5:J5" si="0">G34+G38</f>
        <v>132.735</v>
      </c>
      <c r="H5" s="15">
        <f t="shared" si="0"/>
        <v>308.323</v>
      </c>
      <c r="I5" s="16"/>
      <c r="J5" s="16">
        <f t="shared" si="0"/>
        <v>250.12</v>
      </c>
      <c r="K5" s="17"/>
      <c r="L5" s="17"/>
      <c r="M5" s="17"/>
      <c r="N5" s="18"/>
      <c r="O5" s="19"/>
    </row>
    <row r="6" ht="18" customHeight="1" spans="1:15">
      <c r="A6" s="20" t="s">
        <v>69</v>
      </c>
      <c r="B6" s="21" t="s">
        <v>70</v>
      </c>
      <c r="C6" s="21" t="s">
        <v>71</v>
      </c>
      <c r="D6" s="22" t="s">
        <v>18</v>
      </c>
      <c r="E6" s="23" t="s">
        <v>29</v>
      </c>
      <c r="F6" s="23" t="s">
        <v>72</v>
      </c>
      <c r="G6" s="24">
        <v>1.66</v>
      </c>
      <c r="H6" s="25">
        <f>G6*2</f>
        <v>3.32</v>
      </c>
      <c r="I6" s="23" t="s">
        <v>73</v>
      </c>
      <c r="J6" s="26">
        <v>12</v>
      </c>
      <c r="K6" s="27" t="str" cm="1">
        <f t="array" ref="K6">_xlfn.IFS(NOT(ISNUMBER(J6)),"请输入有效流量",J6&gt;=500,"1",J6&gt;=200,"2",J6&gt;=50,"3",J6&gt;=10,"4",J6&lt;10,"5")</f>
        <v>4</v>
      </c>
      <c r="L6" s="27">
        <v>20</v>
      </c>
      <c r="M6" s="28">
        <v>4</v>
      </c>
      <c r="N6" s="27" t="str" cm="1">
        <f t="array" ref="N6">_xlfn.IFS(NOT(ISNUMBER(M6)),"请输入有效数据",M6=1,"20",M6=2,"50",M6=3,"503",M6=4,"30",M6=5,"20")</f>
        <v>30</v>
      </c>
      <c r="O6" s="19"/>
    </row>
    <row r="7" spans="1:15">
      <c r="A7" s="20" t="s">
        <v>74</v>
      </c>
      <c r="B7" s="29"/>
      <c r="C7" s="29"/>
      <c r="D7" s="30"/>
      <c r="E7" s="22" t="s">
        <v>75</v>
      </c>
      <c r="F7" s="23" t="s">
        <v>76</v>
      </c>
      <c r="G7" s="24">
        <v>6.9</v>
      </c>
      <c r="H7" s="25">
        <f t="shared" ref="H7:H34" si="1">G7*2</f>
        <v>13.8</v>
      </c>
      <c r="I7" s="23" t="s">
        <v>73</v>
      </c>
      <c r="J7" s="26">
        <v>5.13</v>
      </c>
      <c r="K7" s="31" t="str" cm="1">
        <f t="array" ref="K7">_xlfn.IFS(NOT(ISNUMBER(J7)),"请输入有效流量",J7&gt;=500,"1",J7&gt;=200,"2",J7&gt;=50,"3",J7&gt;=10,"4",J7&lt;10,"5")</f>
        <v>5</v>
      </c>
      <c r="L7" s="32">
        <v>10</v>
      </c>
      <c r="M7" s="33">
        <v>5</v>
      </c>
      <c r="N7" s="34" t="str" cm="1">
        <f t="array" ref="N7">_xlfn.IFS(NOT(ISNUMBER(M7)),"请输入有效数据",M7=1,"20",M7=2,"50",M7=3,"503",M7=4,"30",M7=5,"20")</f>
        <v>20</v>
      </c>
      <c r="O7" s="19"/>
    </row>
    <row r="8" ht="18" customHeight="1" spans="1:15">
      <c r="A8" s="20" t="s">
        <v>77</v>
      </c>
      <c r="B8" s="29"/>
      <c r="C8" s="29"/>
      <c r="D8" s="30"/>
      <c r="E8" s="35"/>
      <c r="F8" s="23" t="s">
        <v>78</v>
      </c>
      <c r="G8" s="25">
        <v>10.625</v>
      </c>
      <c r="H8" s="25">
        <f t="shared" si="1"/>
        <v>21.25</v>
      </c>
      <c r="I8" s="23" t="s">
        <v>73</v>
      </c>
      <c r="J8" s="26">
        <v>13.95</v>
      </c>
      <c r="K8" s="27" t="str" cm="1">
        <f t="array" ref="K8">_xlfn.IFS(NOT(ISNUMBER(J8)),"请输入有效流量",J8&gt;=500,"1",J8&gt;=200,"2",J8&gt;=50,"3",J8&gt;=10,"4",J8&lt;10,"5")</f>
        <v>4</v>
      </c>
      <c r="L8" s="27">
        <v>20</v>
      </c>
      <c r="M8" s="28">
        <v>4</v>
      </c>
      <c r="N8" s="27" t="str" cm="1">
        <f t="array" ref="N8">_xlfn.IFS(NOT(ISNUMBER(M8)),"请输入有效数据",M8=1,"20",M8=2,"50",M8=3,"503",M8=4,"30",M8=5,"20")</f>
        <v>30</v>
      </c>
      <c r="O8" s="36" t="s">
        <v>79</v>
      </c>
    </row>
    <row r="9" spans="1:15">
      <c r="A9" s="20" t="s">
        <v>80</v>
      </c>
      <c r="B9" s="29"/>
      <c r="C9" s="29"/>
      <c r="D9" s="30"/>
      <c r="E9" s="23" t="s">
        <v>19</v>
      </c>
      <c r="F9" s="23" t="s">
        <v>81</v>
      </c>
      <c r="G9" s="24">
        <v>3.68</v>
      </c>
      <c r="H9" s="25">
        <f t="shared" si="1"/>
        <v>7.36</v>
      </c>
      <c r="I9" s="23" t="s">
        <v>73</v>
      </c>
      <c r="J9" s="26">
        <v>6.24</v>
      </c>
      <c r="K9" s="31" t="str" cm="1">
        <f t="array" ref="K9">_xlfn.IFS(NOT(ISNUMBER(J9)),"请输入有效流量",J9&gt;=500,"1",J9&gt;=200,"2",J9&gt;=50,"3",J9&gt;=10,"4",J9&lt;10,"5")</f>
        <v>5</v>
      </c>
      <c r="L9" s="37">
        <v>10</v>
      </c>
      <c r="M9" s="33">
        <v>5</v>
      </c>
      <c r="N9" s="38" t="str" cm="1">
        <f t="array" ref="N9">_xlfn.IFS(NOT(ISNUMBER(M9)),"请输入有效数据",M9=1,"20",M9=2,"50",M9=3,"503",M9=4,"30",M9=5,"20")</f>
        <v>20</v>
      </c>
      <c r="O9" s="19"/>
    </row>
    <row r="10" spans="1:15">
      <c r="A10" s="20" t="s">
        <v>82</v>
      </c>
      <c r="B10" s="29"/>
      <c r="C10" s="29"/>
      <c r="D10" s="30"/>
      <c r="E10" s="22" t="s">
        <v>25</v>
      </c>
      <c r="F10" s="23" t="s">
        <v>83</v>
      </c>
      <c r="G10" s="24">
        <v>5.22</v>
      </c>
      <c r="H10" s="25">
        <f t="shared" si="1"/>
        <v>10.44</v>
      </c>
      <c r="I10" s="23" t="s">
        <v>73</v>
      </c>
      <c r="J10" s="26">
        <v>6.08</v>
      </c>
      <c r="K10" s="31" t="str" cm="1">
        <f t="array" ref="K10">_xlfn.IFS(NOT(ISNUMBER(J10)),"请输入有效流量",J10&gt;=500,"1",J10&gt;=200,"2",J10&gt;=50,"3",J10&gt;=10,"4",J10&lt;10,"5")</f>
        <v>5</v>
      </c>
      <c r="L10" s="39">
        <v>10</v>
      </c>
      <c r="M10" s="33">
        <v>5</v>
      </c>
      <c r="N10" s="40" t="str" cm="1">
        <f t="array" ref="N10">_xlfn.IFS(NOT(ISNUMBER(M10)),"请输入有效数据",M10=1,"20",M10=2,"50",M10=3,"503",M10=4,"30",M10=5,"20")</f>
        <v>20</v>
      </c>
      <c r="O10" s="19"/>
    </row>
    <row r="11" spans="1:15">
      <c r="A11" s="20" t="s">
        <v>84</v>
      </c>
      <c r="B11" s="29"/>
      <c r="C11" s="29"/>
      <c r="D11" s="41"/>
      <c r="E11" s="35"/>
      <c r="F11" s="23" t="s">
        <v>85</v>
      </c>
      <c r="G11" s="24">
        <v>4.11</v>
      </c>
      <c r="H11" s="25">
        <f t="shared" si="1"/>
        <v>8.22</v>
      </c>
      <c r="I11" s="23" t="s">
        <v>73</v>
      </c>
      <c r="J11" s="26">
        <v>10.2</v>
      </c>
      <c r="K11" s="27" t="str" cm="1">
        <f t="array" ref="K11">_xlfn.IFS(NOT(ISNUMBER(J11)),"请输入有效流量",J11&gt;=500,"1",J11&gt;=200,"2",J11&gt;=50,"3",J11&gt;=10,"4",J11&lt;10,"5")</f>
        <v>4</v>
      </c>
      <c r="L11" s="27">
        <v>20</v>
      </c>
      <c r="M11" s="28">
        <v>4</v>
      </c>
      <c r="N11" s="27" t="str" cm="1">
        <f t="array" ref="N11">_xlfn.IFS(NOT(ISNUMBER(M11)),"请输入有效数据",M11=1,"20",M11=2,"50",M11=3,"503",M11=4,"30",M11=5,"20")</f>
        <v>30</v>
      </c>
      <c r="O11" s="19"/>
    </row>
    <row r="12" spans="1:15">
      <c r="A12" s="20" t="s">
        <v>86</v>
      </c>
      <c r="B12" s="29"/>
      <c r="C12" s="29"/>
      <c r="D12" s="22" t="s">
        <v>33</v>
      </c>
      <c r="E12" s="23" t="s">
        <v>46</v>
      </c>
      <c r="F12" s="23" t="s">
        <v>87</v>
      </c>
      <c r="G12" s="24">
        <v>2.72</v>
      </c>
      <c r="H12" s="25">
        <f t="shared" si="1"/>
        <v>5.44</v>
      </c>
      <c r="I12" s="23" t="s">
        <v>73</v>
      </c>
      <c r="J12" s="26">
        <v>5.56</v>
      </c>
      <c r="K12" s="31" t="str" cm="1">
        <f t="array" ref="K12">_xlfn.IFS(NOT(ISNUMBER(J12)),"请输入有效流量",J12&gt;=500,"1",J12&gt;=200,"2",J12&gt;=50,"3",J12&gt;=10,"4",J12&lt;10,"5")</f>
        <v>5</v>
      </c>
      <c r="L12" s="32">
        <v>10</v>
      </c>
      <c r="M12" s="33">
        <v>5</v>
      </c>
      <c r="N12" s="34" t="str" cm="1">
        <f t="array" ref="N12">_xlfn.IFS(NOT(ISNUMBER(M12)),"请输入有效数据",M12=1,"20",M12=2,"50",M12=3,"503",M12=4,"30",M12=5,"20")</f>
        <v>20</v>
      </c>
      <c r="O12" s="19"/>
    </row>
    <row r="13" ht="18" customHeight="1" spans="1:15">
      <c r="A13" s="20" t="s">
        <v>88</v>
      </c>
      <c r="B13" s="29"/>
      <c r="C13" s="29"/>
      <c r="D13" s="30"/>
      <c r="E13" s="23" t="s">
        <v>38</v>
      </c>
      <c r="F13" s="23" t="s">
        <v>89</v>
      </c>
      <c r="G13" s="24">
        <f>2.62+0.47</f>
        <v>3.09</v>
      </c>
      <c r="H13" s="25">
        <f t="shared" si="1"/>
        <v>6.18</v>
      </c>
      <c r="I13" s="23" t="s">
        <v>73</v>
      </c>
      <c r="J13" s="26">
        <v>16</v>
      </c>
      <c r="K13" s="27" t="str" cm="1">
        <f t="array" ref="K13">_xlfn.IFS(NOT(ISNUMBER(J13)),"请输入有效流量",J13&gt;=500,"1",J13&gt;=200,"2",J13&gt;=50,"3",J13&gt;=10,"4",J13&lt;10,"5")</f>
        <v>4</v>
      </c>
      <c r="L13" s="27">
        <v>20</v>
      </c>
      <c r="M13" s="28">
        <v>4</v>
      </c>
      <c r="N13" s="27" t="str" cm="1">
        <f t="array" ref="N13">_xlfn.IFS(NOT(ISNUMBER(M13)),"请输入有效数据",M13=1,"20",M13=2,"50",M13=3,"503",M13=4,"30",M13=5,"20")</f>
        <v>30</v>
      </c>
      <c r="O13" s="19"/>
    </row>
    <row r="14" ht="18" customHeight="1" spans="1:15">
      <c r="A14" s="20" t="s">
        <v>90</v>
      </c>
      <c r="B14" s="29"/>
      <c r="C14" s="29"/>
      <c r="D14" s="41"/>
      <c r="E14" s="23" t="s">
        <v>40</v>
      </c>
      <c r="F14" s="23" t="s">
        <v>91</v>
      </c>
      <c r="G14" s="24">
        <v>8.89</v>
      </c>
      <c r="H14" s="25">
        <f t="shared" si="1"/>
        <v>17.78</v>
      </c>
      <c r="I14" s="23" t="s">
        <v>73</v>
      </c>
      <c r="J14" s="26">
        <v>7.8</v>
      </c>
      <c r="K14" s="27" t="str" cm="1">
        <f t="array" ref="K14">_xlfn.IFS(NOT(ISNUMBER(J14)),"请输入有效流量",J14&gt;=500,"1",J14&gt;=200,"2",J14&gt;=50,"3",J14&gt;=10,"4",J14&lt;10,"5")</f>
        <v>5</v>
      </c>
      <c r="L14" s="27">
        <v>10</v>
      </c>
      <c r="M14" s="28">
        <v>5</v>
      </c>
      <c r="N14" s="27" t="str" cm="1">
        <f t="array" ref="N14">_xlfn.IFS(NOT(ISNUMBER(M14)),"请输入有效数据",M14=1,"20",M14=2,"50",M14=3,"503",M14=4,"30",M14=5,"20")</f>
        <v>20</v>
      </c>
      <c r="O14" s="42" t="s">
        <v>92</v>
      </c>
    </row>
    <row r="15" spans="1:15">
      <c r="A15" s="20" t="s">
        <v>93</v>
      </c>
      <c r="B15" s="29"/>
      <c r="C15" s="29"/>
      <c r="D15" s="22" t="s">
        <v>94</v>
      </c>
      <c r="E15" s="22" t="s">
        <v>95</v>
      </c>
      <c r="F15" s="23" t="s">
        <v>96</v>
      </c>
      <c r="G15" s="26">
        <v>1.4</v>
      </c>
      <c r="H15" s="26">
        <f t="shared" si="1"/>
        <v>2.8</v>
      </c>
      <c r="I15" s="23" t="s">
        <v>73</v>
      </c>
      <c r="J15" s="26">
        <v>12.7</v>
      </c>
      <c r="K15" s="27" t="str" cm="1">
        <f t="array" ref="K15">_xlfn.IFS(NOT(ISNUMBER(J15)),"请输入有效流量",J15&gt;=500,"1",J15&gt;=200,"2",J15&gt;=50,"3",J15&gt;=10,"4",J15&lt;10,"5")</f>
        <v>4</v>
      </c>
      <c r="L15" s="27">
        <v>20</v>
      </c>
      <c r="M15" s="28">
        <v>4</v>
      </c>
      <c r="N15" s="27" t="str" cm="1">
        <f t="array" ref="N15">_xlfn.IFS(NOT(ISNUMBER(M15)),"请输入有效数据",M15=1,"20",M15=2,"50",M15=3,"503",M15=4,"30",M15=5,"20")</f>
        <v>30</v>
      </c>
      <c r="O15" s="19"/>
    </row>
    <row r="16" ht="12" customHeight="1" spans="1:15">
      <c r="A16" s="20" t="s">
        <v>97</v>
      </c>
      <c r="B16" s="29"/>
      <c r="C16" s="29"/>
      <c r="D16" s="30"/>
      <c r="E16" s="43"/>
      <c r="F16" s="23" t="s">
        <v>98</v>
      </c>
      <c r="G16" s="24">
        <v>3.01</v>
      </c>
      <c r="H16" s="25">
        <f t="shared" si="1"/>
        <v>6.02</v>
      </c>
      <c r="I16" s="23" t="s">
        <v>73</v>
      </c>
      <c r="J16" s="26">
        <v>9.9</v>
      </c>
      <c r="K16" s="27" t="str" cm="1">
        <f t="array" ref="K16">_xlfn.IFS(NOT(ISNUMBER(J16)),"请输入有效流量",J16&gt;=500,"1",J16&gt;=200,"2",J16&gt;=50,"3",J16&gt;=10,"4",J16&lt;10,"5")</f>
        <v>5</v>
      </c>
      <c r="L16" s="27">
        <v>10</v>
      </c>
      <c r="M16" s="28">
        <v>5</v>
      </c>
      <c r="N16" s="27" t="str" cm="1">
        <f t="array" ref="N16">_xlfn.IFS(NOT(ISNUMBER(M16)),"请输入有效数据",M16=1,"20",M16=2,"50",M16=3,"503",M16=4,"30",M16=5,"20")</f>
        <v>20</v>
      </c>
      <c r="O16" s="19"/>
    </row>
    <row r="17" ht="16" customHeight="1" spans="1:15">
      <c r="A17" s="20" t="s">
        <v>99</v>
      </c>
      <c r="B17" s="29"/>
      <c r="C17" s="29"/>
      <c r="D17" s="41"/>
      <c r="E17" s="35"/>
      <c r="F17" s="23" t="s">
        <v>100</v>
      </c>
      <c r="G17" s="24">
        <f>2.42+0.71</f>
        <v>3.13</v>
      </c>
      <c r="H17" s="25">
        <f t="shared" si="1"/>
        <v>6.26</v>
      </c>
      <c r="I17" s="23" t="s">
        <v>73</v>
      </c>
      <c r="J17" s="26">
        <v>6.8</v>
      </c>
      <c r="K17" s="27" t="str" cm="1">
        <f t="array" ref="K17">_xlfn.IFS(NOT(ISNUMBER(J17)),"请输入有效流量",J17&gt;=500,"1",J17&gt;=200,"2",J17&gt;=50,"3",J17&gt;=10,"4",J17&lt;10,"5")</f>
        <v>5</v>
      </c>
      <c r="L17" s="27">
        <v>10</v>
      </c>
      <c r="M17" s="28">
        <v>5</v>
      </c>
      <c r="N17" s="27" t="str" cm="1">
        <f t="array" ref="N17">_xlfn.IFS(NOT(ISNUMBER(M17)),"请输入有效数据",M17=1,"20",M17=2,"50",M17=3,"503",M17=4,"30",M17=5,"20")</f>
        <v>20</v>
      </c>
      <c r="O17" s="19"/>
    </row>
    <row r="18" ht="17" customHeight="1" spans="1:15">
      <c r="A18" s="20" t="s">
        <v>101</v>
      </c>
      <c r="B18" s="29"/>
      <c r="C18" s="29"/>
      <c r="D18" s="22" t="s">
        <v>11</v>
      </c>
      <c r="E18" s="23" t="s">
        <v>102</v>
      </c>
      <c r="F18" s="23" t="s">
        <v>103</v>
      </c>
      <c r="G18" s="24">
        <v>2.36</v>
      </c>
      <c r="H18" s="25">
        <f t="shared" si="1"/>
        <v>4.72</v>
      </c>
      <c r="I18" s="23" t="s">
        <v>73</v>
      </c>
      <c r="J18" s="44">
        <v>3</v>
      </c>
      <c r="K18" s="27" t="str" cm="1">
        <f t="array" ref="K18">_xlfn.IFS(NOT(ISNUMBER(J18)),"请输入有效流量",J18&gt;=500,"1",J18&gt;=200,"2",J18&gt;=50,"3",J18&gt;=10,"4",J18&lt;10,"5")</f>
        <v>5</v>
      </c>
      <c r="L18" s="27">
        <v>10</v>
      </c>
      <c r="M18" s="28">
        <v>5</v>
      </c>
      <c r="N18" s="27" t="str" cm="1">
        <f t="array" ref="N18">_xlfn.IFS(NOT(ISNUMBER(M18)),"请输入有效数据",M18=1,"20",M18=2,"50",M18=3,"503",M18=4,"30",M18=5,"20")</f>
        <v>20</v>
      </c>
      <c r="O18" s="42"/>
    </row>
    <row r="19" ht="22" customHeight="1" spans="1:15">
      <c r="A19" s="20" t="s">
        <v>104</v>
      </c>
      <c r="B19" s="29"/>
      <c r="C19" s="29"/>
      <c r="D19" s="30"/>
      <c r="E19" s="22" t="s">
        <v>48</v>
      </c>
      <c r="F19" s="23" t="s">
        <v>105</v>
      </c>
      <c r="G19" s="24">
        <v>3.08</v>
      </c>
      <c r="H19" s="25">
        <f t="shared" si="1"/>
        <v>6.16</v>
      </c>
      <c r="I19" s="23" t="s">
        <v>73</v>
      </c>
      <c r="J19" s="26">
        <v>9.5</v>
      </c>
      <c r="K19" s="27" t="str" cm="1">
        <f t="array" ref="K19">_xlfn.IFS(NOT(ISNUMBER(J19)),"请输入有效流量",J19&gt;=500,"1",J19&gt;=200,"2",J19&gt;=50,"3",J19&gt;=10,"4",J19&lt;10,"5")</f>
        <v>5</v>
      </c>
      <c r="L19" s="27">
        <v>10</v>
      </c>
      <c r="M19" s="28">
        <v>5</v>
      </c>
      <c r="N19" s="27" t="str" cm="1">
        <f t="array" ref="N19">_xlfn.IFS(NOT(ISNUMBER(M19)),"请输入有效数据",M19=1,"20",M19=2,"50",M19=3,"503",M19=4,"30",M19=5,"20")</f>
        <v>20</v>
      </c>
      <c r="O19" s="19"/>
    </row>
    <row r="20" ht="24" customHeight="1" spans="1:15">
      <c r="A20" s="20" t="s">
        <v>106</v>
      </c>
      <c r="B20" s="29"/>
      <c r="C20" s="29"/>
      <c r="D20" s="30"/>
      <c r="E20" s="43"/>
      <c r="F20" s="23" t="s">
        <v>107</v>
      </c>
      <c r="G20" s="24">
        <v>1.62</v>
      </c>
      <c r="H20" s="25">
        <f t="shared" si="1"/>
        <v>3.24</v>
      </c>
      <c r="I20" s="23" t="s">
        <v>73</v>
      </c>
      <c r="J20" s="44">
        <v>3</v>
      </c>
      <c r="K20" s="27" t="str" cm="1">
        <f t="array" ref="K20">_xlfn.IFS(NOT(ISNUMBER(J20)),"请输入有效流量",J20&gt;=500,"1",J20&gt;=200,"2",J20&gt;=50,"3",J20&gt;=10,"4",J20&lt;10,"5")</f>
        <v>5</v>
      </c>
      <c r="L20" s="27">
        <v>10</v>
      </c>
      <c r="M20" s="28">
        <v>5</v>
      </c>
      <c r="N20" s="27" t="str" cm="1">
        <f t="array" ref="N20">_xlfn.IFS(NOT(ISNUMBER(M20)),"请输入有效数据",M20=1,"20",M20=2,"50",M20=3,"503",M20=4,"30",M20=5,"20")</f>
        <v>20</v>
      </c>
      <c r="O20" s="42"/>
    </row>
    <row r="21" ht="20" customHeight="1" spans="1:15">
      <c r="A21" s="20" t="s">
        <v>108</v>
      </c>
      <c r="B21" s="29"/>
      <c r="C21" s="29"/>
      <c r="D21" s="41"/>
      <c r="E21" s="43"/>
      <c r="F21" s="23" t="s">
        <v>109</v>
      </c>
      <c r="G21" s="4">
        <v>1.9</v>
      </c>
      <c r="H21" s="26">
        <f t="shared" si="1"/>
        <v>3.8</v>
      </c>
      <c r="I21" s="23" t="s">
        <v>73</v>
      </c>
      <c r="J21" s="26">
        <v>6.2</v>
      </c>
      <c r="K21" s="27" t="str" cm="1">
        <f t="array" ref="K21">_xlfn.IFS(NOT(ISNUMBER(J21)),"请输入有效流量",J21&gt;=500,"1",J21&gt;=200,"2",J21&gt;=50,"3",J21&gt;=10,"4",J21&lt;10,"5")</f>
        <v>5</v>
      </c>
      <c r="L21" s="27">
        <v>10</v>
      </c>
      <c r="M21" s="28">
        <v>5</v>
      </c>
      <c r="N21" s="27" t="str" cm="1">
        <f t="array" ref="N21">_xlfn.IFS(NOT(ISNUMBER(M21)),"请输入有效数据",M21=1,"20",M21=2,"50",M21=3,"503",M21=4,"30",M21=5,"20")</f>
        <v>20</v>
      </c>
      <c r="O21" s="19"/>
    </row>
    <row r="22" ht="15" customHeight="1" spans="1:15">
      <c r="A22" s="20" t="s">
        <v>110</v>
      </c>
      <c r="B22" s="29"/>
      <c r="C22" s="29"/>
      <c r="D22" s="22" t="s">
        <v>111</v>
      </c>
      <c r="E22" s="43"/>
      <c r="F22" s="23" t="s">
        <v>112</v>
      </c>
      <c r="G22" s="24">
        <v>1.465</v>
      </c>
      <c r="H22" s="25">
        <f t="shared" si="1"/>
        <v>2.93</v>
      </c>
      <c r="I22" s="23" t="s">
        <v>73</v>
      </c>
      <c r="J22" s="44">
        <v>3</v>
      </c>
      <c r="K22" s="27" t="str" cm="1">
        <f t="array" ref="K22">_xlfn.IFS(NOT(ISNUMBER(J22)),"请输入有效流量",J22&gt;=500,"1",J22&gt;=200,"2",J22&gt;=50,"3",J22&gt;=10,"4",J22&lt;10,"5")</f>
        <v>5</v>
      </c>
      <c r="L22" s="27">
        <v>10</v>
      </c>
      <c r="M22" s="28">
        <v>5</v>
      </c>
      <c r="N22" s="27" t="str" cm="1">
        <f t="array" ref="N22">_xlfn.IFS(NOT(ISNUMBER(M22)),"请输入有效数据",M22=1,"20",M22=2,"50",M22=3,"503",M22=4,"30",M22=5,"20")</f>
        <v>20</v>
      </c>
      <c r="O22" s="42"/>
    </row>
    <row r="23" ht="16" customHeight="1" spans="1:15">
      <c r="A23" s="20" t="s">
        <v>113</v>
      </c>
      <c r="B23" s="29"/>
      <c r="C23" s="29"/>
      <c r="D23" s="30"/>
      <c r="E23" s="35"/>
      <c r="F23" s="23" t="s">
        <v>114</v>
      </c>
      <c r="G23" s="24">
        <v>1.87</v>
      </c>
      <c r="H23" s="25">
        <f t="shared" si="1"/>
        <v>3.74</v>
      </c>
      <c r="I23" s="23" t="s">
        <v>73</v>
      </c>
      <c r="J23" s="44">
        <v>3</v>
      </c>
      <c r="K23" s="27" t="str" cm="1">
        <f t="array" ref="K23">_xlfn.IFS(NOT(ISNUMBER(J23)),"请输入有效流量",J23&gt;=500,"1",J23&gt;=200,"2",J23&gt;=50,"3",J23&gt;=10,"4",J23&lt;10,"5")</f>
        <v>5</v>
      </c>
      <c r="L23" s="27">
        <v>10</v>
      </c>
      <c r="M23" s="28">
        <v>5</v>
      </c>
      <c r="N23" s="27" t="str" cm="1">
        <f t="array" ref="N23">_xlfn.IFS(NOT(ISNUMBER(M23)),"请输入有效数据",M23=1,"20",M23=2,"50",M23=3,"503",M23=4,"30",M23=5,"20")</f>
        <v>20</v>
      </c>
      <c r="O23" s="42"/>
    </row>
    <row r="24" ht="15" hidden="1" customHeight="1" spans="1:15">
      <c r="A24" s="20"/>
      <c r="B24" s="29"/>
      <c r="C24" s="29"/>
      <c r="D24" s="41"/>
      <c r="E24" s="45" t="s">
        <v>48</v>
      </c>
      <c r="F24" s="45" t="s">
        <v>115</v>
      </c>
      <c r="G24" s="46">
        <v>0</v>
      </c>
      <c r="H24" s="47">
        <v>0</v>
      </c>
      <c r="I24" s="45" t="s">
        <v>73</v>
      </c>
      <c r="J24" s="47"/>
      <c r="K24" s="38" t="str" cm="1">
        <f t="array" ref="K24">_xlfn.IFS(NOT(ISNUMBER(J24)),"请输入有效流量",J24&gt;=500,"1",J24&gt;=200,"2",J24&gt;=50,"3",J24&gt;=10,"4",J24&lt;10,"5")</f>
        <v>请输入有效流量</v>
      </c>
      <c r="L24" s="32">
        <v>10</v>
      </c>
      <c r="M24" s="33">
        <v>5</v>
      </c>
      <c r="N24" s="34" t="str" cm="1">
        <f t="array" ref="N24">_xlfn.IFS(NOT(ISNUMBER(M24)),"请输入有效数据",M24=1,"20",M24=2,"50",M24=3,"503",M24=4,"30",M24=5,"20")</f>
        <v>20</v>
      </c>
      <c r="O24" s="48" t="s">
        <v>116</v>
      </c>
    </row>
    <row r="25" spans="1:15">
      <c r="A25" s="20" t="s">
        <v>117</v>
      </c>
      <c r="B25" s="29"/>
      <c r="C25" s="29"/>
      <c r="D25" s="23" t="s">
        <v>18</v>
      </c>
      <c r="E25" s="23" t="s">
        <v>29</v>
      </c>
      <c r="F25" s="23" t="s">
        <v>118</v>
      </c>
      <c r="G25" s="24">
        <v>6.15</v>
      </c>
      <c r="H25" s="25">
        <f t="shared" si="1"/>
        <v>12.3</v>
      </c>
      <c r="I25" s="23" t="s">
        <v>73</v>
      </c>
      <c r="J25" s="26">
        <v>43.5</v>
      </c>
      <c r="K25" s="27" t="str" cm="1">
        <f t="array" ref="K25">_xlfn.IFS(NOT(ISNUMBER(J25)),"请输入有效流量",J25&gt;=500,"1",J25&gt;=200,"2",J25&gt;=50,"3",J25&gt;=10,"4",J25&lt;10,"5")</f>
        <v>4</v>
      </c>
      <c r="L25" s="27">
        <v>20</v>
      </c>
      <c r="M25" s="28">
        <v>4</v>
      </c>
      <c r="N25" s="27" t="str" cm="1">
        <f t="array" ref="N25">_xlfn.IFS(NOT(ISNUMBER(M25)),"请输入有效数据",M25=1,"20",M25=2,"50",M25=3,"503",M25=4,"30",M25=5,"20")</f>
        <v>30</v>
      </c>
      <c r="O25" s="42" t="s">
        <v>119</v>
      </c>
    </row>
    <row r="26" ht="15" customHeight="1" spans="1:15">
      <c r="A26" s="20" t="s">
        <v>120</v>
      </c>
      <c r="B26" s="29"/>
      <c r="C26" s="29"/>
      <c r="D26" s="23" t="s">
        <v>33</v>
      </c>
      <c r="E26" s="23" t="s">
        <v>40</v>
      </c>
      <c r="F26" s="23" t="s">
        <v>121</v>
      </c>
      <c r="G26" s="24">
        <v>3.115</v>
      </c>
      <c r="H26" s="25">
        <f t="shared" si="1"/>
        <v>6.23</v>
      </c>
      <c r="I26" s="23" t="s">
        <v>73</v>
      </c>
      <c r="J26" s="26">
        <v>8.5</v>
      </c>
      <c r="K26" s="27" t="str" cm="1">
        <f t="array" ref="K26">_xlfn.IFS(NOT(ISNUMBER(J26)),"请输入有效流量",J26&gt;=500,"1",J26&gt;=200,"2",J26&gt;=50,"3",J26&gt;=10,"4",J26&lt;10,"5")</f>
        <v>5</v>
      </c>
      <c r="L26" s="27">
        <v>10</v>
      </c>
      <c r="M26" s="28">
        <v>5</v>
      </c>
      <c r="N26" s="27" t="str" cm="1">
        <f t="array" ref="N26">_xlfn.IFS(NOT(ISNUMBER(M26)),"请输入有效数据",M26=1,"20",M26=2,"50",M26=3,"503",M26=4,"30",M26=5,"20")</f>
        <v>20</v>
      </c>
      <c r="O26" s="49" t="s">
        <v>122</v>
      </c>
    </row>
    <row r="27" customFormat="1" spans="1:15">
      <c r="A27" s="20" t="s">
        <v>123</v>
      </c>
      <c r="B27" s="29"/>
      <c r="C27" s="29"/>
      <c r="D27" s="23" t="s">
        <v>94</v>
      </c>
      <c r="E27" s="23" t="s">
        <v>95</v>
      </c>
      <c r="F27" s="50" t="s">
        <v>124</v>
      </c>
      <c r="G27" s="51">
        <v>4.7</v>
      </c>
      <c r="H27" s="51">
        <f t="shared" si="1"/>
        <v>9.4</v>
      </c>
      <c r="I27" s="50" t="s">
        <v>73</v>
      </c>
      <c r="J27" s="51">
        <v>6.8</v>
      </c>
      <c r="K27" s="27" t="str" cm="1">
        <f t="array" ref="K27">_xlfn.IFS(NOT(ISNUMBER(J27)),"请输入有效流量",J27&gt;=500,"1",J27&gt;=200,"2",J27&gt;=50,"3",J27&gt;=10,"4",J27&lt;10,"5")</f>
        <v>5</v>
      </c>
      <c r="L27" s="27">
        <v>10</v>
      </c>
      <c r="M27" s="28">
        <v>5</v>
      </c>
      <c r="N27" s="27" t="str" cm="1">
        <f t="array" ref="N27">_xlfn.IFS(NOT(ISNUMBER(M27)),"请输入有效数据",M27=1,"20",M27=2,"50",M27=3,"503",M27=4,"30",M27=5,"20")</f>
        <v>20</v>
      </c>
      <c r="O27" s="42" t="s">
        <v>125</v>
      </c>
    </row>
    <row r="28" customFormat="1" ht="21" customHeight="1" spans="1:15">
      <c r="A28" s="20" t="s">
        <v>126</v>
      </c>
      <c r="B28" s="29"/>
      <c r="C28" s="29"/>
      <c r="D28" s="23" t="s">
        <v>11</v>
      </c>
      <c r="E28" s="23" t="s">
        <v>102</v>
      </c>
      <c r="F28" s="23" t="s">
        <v>127</v>
      </c>
      <c r="G28" s="52">
        <v>2.04</v>
      </c>
      <c r="H28" s="25">
        <f t="shared" si="1"/>
        <v>4.08</v>
      </c>
      <c r="I28" s="23" t="s">
        <v>73</v>
      </c>
      <c r="J28" s="44">
        <v>4</v>
      </c>
      <c r="K28" s="27" t="str" cm="1">
        <f t="array" ref="K28">_xlfn.IFS(NOT(ISNUMBER(J28)),"请输入有效流量",J28&gt;=500,"1",J28&gt;=200,"2",J28&gt;=50,"3",J28&gt;=10,"4",J28&lt;10,"5")</f>
        <v>5</v>
      </c>
      <c r="L28" s="27">
        <v>10</v>
      </c>
      <c r="M28" s="28">
        <v>5</v>
      </c>
      <c r="N28" s="27" t="str" cm="1">
        <f t="array" ref="N28">_xlfn.IFS(NOT(ISNUMBER(M28)),"请输入有效数据",M28=1,"20",M28=2,"50",M28=3,"503",M28=4,"30",M28=5,"20")</f>
        <v>20</v>
      </c>
      <c r="O28" s="42"/>
    </row>
    <row r="29" customFormat="1" spans="1:15">
      <c r="A29" s="20" t="s">
        <v>128</v>
      </c>
      <c r="B29" s="29"/>
      <c r="C29" s="29"/>
      <c r="D29" s="23" t="s">
        <v>111</v>
      </c>
      <c r="E29" s="22" t="s">
        <v>48</v>
      </c>
      <c r="F29" s="23" t="s">
        <v>129</v>
      </c>
      <c r="G29" s="52">
        <v>1.38</v>
      </c>
      <c r="H29" s="25">
        <f t="shared" si="1"/>
        <v>2.76</v>
      </c>
      <c r="I29" s="23" t="s">
        <v>73</v>
      </c>
      <c r="J29" s="26">
        <v>5.36</v>
      </c>
      <c r="K29" s="27" t="str" cm="1">
        <f t="array" ref="K29">_xlfn.IFS(NOT(ISNUMBER(J29)),"请输入有效流量",J29&gt;=500,"1",J29&gt;=200,"2",J29&gt;=50,"3",J29&gt;=10,"4",J29&lt;10,"5")</f>
        <v>5</v>
      </c>
      <c r="L29" s="27">
        <v>10</v>
      </c>
      <c r="M29" s="28">
        <v>5</v>
      </c>
      <c r="N29" s="27" t="str" cm="1">
        <f t="array" ref="N29">_xlfn.IFS(NOT(ISNUMBER(M29)),"请输入有效数据",M29=1,"20",M29=2,"50",M29=3,"503",M29=4,"30",M29=5,"20")</f>
        <v>20</v>
      </c>
      <c r="O29" s="42"/>
    </row>
    <row r="30" customFormat="1" spans="1:15">
      <c r="A30" s="20" t="s">
        <v>130</v>
      </c>
      <c r="B30" s="29"/>
      <c r="C30" s="29"/>
      <c r="D30" s="53" t="s">
        <v>11</v>
      </c>
      <c r="E30" s="35"/>
      <c r="F30" s="23" t="s">
        <v>131</v>
      </c>
      <c r="G30" s="52">
        <v>10.65</v>
      </c>
      <c r="H30" s="25">
        <f t="shared" si="1"/>
        <v>21.3</v>
      </c>
      <c r="I30" s="23" t="s">
        <v>73</v>
      </c>
      <c r="J30" s="26">
        <v>6.2</v>
      </c>
      <c r="K30" s="27" t="str" cm="1">
        <f t="array" ref="K30">_xlfn.IFS(NOT(ISNUMBER(J30)),"请输入有效流量",J30&gt;=500,"1",J30&gt;=200,"2",J30&gt;=50,"3",J30&gt;=10,"4",J30&lt;10,"5")</f>
        <v>5</v>
      </c>
      <c r="L30" s="27">
        <v>10</v>
      </c>
      <c r="M30" s="28">
        <v>5</v>
      </c>
      <c r="N30" s="27" t="str" cm="1">
        <f t="array" ref="N30">_xlfn.IFS(NOT(ISNUMBER(M30)),"请输入有效数据",M30=1,"20",M30=2,"50",M30=3,"503",M30=4,"30",M30=5,"20")</f>
        <v>20</v>
      </c>
      <c r="O30" s="42"/>
    </row>
    <row r="31" customFormat="1" spans="1:15">
      <c r="A31" s="20" t="s">
        <v>132</v>
      </c>
      <c r="B31" s="29"/>
      <c r="C31" s="29"/>
      <c r="D31" s="23" t="s">
        <v>18</v>
      </c>
      <c r="E31" s="23" t="s">
        <v>29</v>
      </c>
      <c r="F31" s="23" t="s">
        <v>133</v>
      </c>
      <c r="G31" s="52">
        <v>9.05</v>
      </c>
      <c r="H31" s="25">
        <f t="shared" si="1"/>
        <v>18.1</v>
      </c>
      <c r="I31" s="23" t="s">
        <v>73</v>
      </c>
      <c r="J31" s="26">
        <v>10.2</v>
      </c>
      <c r="K31" s="27" t="str" cm="1">
        <f t="array" ref="K31">_xlfn.IFS(NOT(ISNUMBER(J31)),"请输入有效流量",J31&gt;=500,"1",J31&gt;=200,"2",J31&gt;=50,"3",J31&gt;=10,"4",J31&lt;10,"5")</f>
        <v>4</v>
      </c>
      <c r="L31" s="27">
        <v>20</v>
      </c>
      <c r="M31" s="28">
        <v>4</v>
      </c>
      <c r="N31" s="27" t="str" cm="1">
        <f t="array" ref="N31">_xlfn.IFS(NOT(ISNUMBER(M31)),"请输入有效数据",M31=1,"20",M31=2,"50",M31=3,"503",M31=4,"30",M31=5,"20")</f>
        <v>30</v>
      </c>
      <c r="O31" s="42"/>
    </row>
    <row r="32" customFormat="1" ht="16" customHeight="1" spans="1:15">
      <c r="A32" s="20" t="s">
        <v>134</v>
      </c>
      <c r="B32" s="29"/>
      <c r="C32" s="29"/>
      <c r="D32" s="22" t="s">
        <v>33</v>
      </c>
      <c r="E32" s="23" t="s">
        <v>34</v>
      </c>
      <c r="F32" s="23" t="s">
        <v>135</v>
      </c>
      <c r="G32" s="26"/>
      <c r="H32" s="25">
        <v>17.72</v>
      </c>
      <c r="I32" s="23" t="s">
        <v>136</v>
      </c>
      <c r="J32" s="26" t="s">
        <v>137</v>
      </c>
      <c r="K32" s="27">
        <v>5</v>
      </c>
      <c r="L32" s="27">
        <v>10</v>
      </c>
      <c r="M32" s="28">
        <v>5</v>
      </c>
      <c r="N32" s="27" t="str" cm="1">
        <f t="array" ref="N32">_xlfn.IFS(NOT(ISNUMBER(M32)),"请输入有效数据",M32=1,"20",M32=2,"50",M32=3,"503",M32=4,"30",M32=5,"20")</f>
        <v>20</v>
      </c>
    </row>
    <row r="33" customFormat="1" ht="13" customHeight="1" spans="1:15">
      <c r="A33" s="54" t="s">
        <v>138</v>
      </c>
      <c r="B33" s="29"/>
      <c r="C33" s="29"/>
      <c r="D33" s="35"/>
      <c r="E33" s="23" t="s">
        <v>46</v>
      </c>
      <c r="F33" s="23" t="s">
        <v>139</v>
      </c>
      <c r="G33" s="26"/>
      <c r="H33" s="55">
        <f>12.05*2-0.367</f>
        <v>23.733</v>
      </c>
      <c r="I33" s="23" t="s">
        <v>136</v>
      </c>
      <c r="J33" s="26" t="s">
        <v>137</v>
      </c>
      <c r="K33" s="27">
        <v>5</v>
      </c>
      <c r="L33" s="27">
        <v>10</v>
      </c>
      <c r="M33" s="28">
        <v>5</v>
      </c>
      <c r="N33" s="27" t="str" cm="1">
        <f t="array" ref="N33">_xlfn.IFS(NOT(ISNUMBER(M33)),"请输入有效数据",M33=1,"20",M33=2,"50",M33=3,"503",M33=4,"30",M33=5,"20")</f>
        <v>20</v>
      </c>
    </row>
    <row r="34" customFormat="1" ht="14.25" spans="1:15">
      <c r="A34" s="56" t="s">
        <v>140</v>
      </c>
      <c r="B34" s="57"/>
      <c r="C34" s="29"/>
      <c r="D34" s="58"/>
      <c r="E34" s="59"/>
      <c r="F34" s="60"/>
      <c r="G34" s="61">
        <f t="shared" ref="G34:J34" si="2">SUM(G6:G33)</f>
        <v>103.815</v>
      </c>
      <c r="H34" s="61">
        <f t="shared" si="2"/>
        <v>249.083</v>
      </c>
      <c r="I34" s="62"/>
      <c r="J34" s="62">
        <f t="shared" si="2"/>
        <v>224.62</v>
      </c>
      <c r="K34" s="27"/>
      <c r="L34" s="27">
        <v>10</v>
      </c>
      <c r="M34" s="28">
        <v>5</v>
      </c>
      <c r="N34" s="27" t="str" cm="1">
        <f t="array" ref="N34">_xlfn.IFS(NOT(ISNUMBER(M34)),"请输入有效数据",M34=1,"20",M34=2,"50",M34=3,"503",M34=4,"30",M34=5,"20")</f>
        <v>20</v>
      </c>
      <c r="O34" s="7"/>
    </row>
    <row r="35" spans="1:15">
      <c r="A35" s="20" t="s">
        <v>141</v>
      </c>
      <c r="B35" s="4" t="s">
        <v>142</v>
      </c>
      <c r="C35" s="29"/>
      <c r="D35" s="22" t="s">
        <v>143</v>
      </c>
      <c r="E35" s="22" t="s">
        <v>144</v>
      </c>
      <c r="F35" s="23" t="s">
        <v>145</v>
      </c>
      <c r="G35" s="25">
        <v>1.57</v>
      </c>
      <c r="H35" s="25">
        <f>G35*2</f>
        <v>3.14</v>
      </c>
      <c r="I35" s="23" t="s">
        <v>73</v>
      </c>
      <c r="J35" s="26">
        <v>9.8</v>
      </c>
      <c r="K35" s="27" t="str" cm="1">
        <f t="array" ref="K35">_xlfn.IFS(NOT(ISNUMBER(J35)),"请输入有效流量",J35&gt;=500,"1",J35&gt;=200,"2",J35&gt;=50,"3",J35&gt;=10,"4",J35&lt;10,"5")</f>
        <v>5</v>
      </c>
      <c r="L35" s="27">
        <v>10</v>
      </c>
      <c r="M35" s="28">
        <v>5</v>
      </c>
      <c r="N35" s="27" t="str" cm="1">
        <f t="array" ref="N35">_xlfn.IFS(NOT(ISNUMBER(M35)),"请输入有效数据",M35=1,"20",M35=2,"50",M35=3,"503",M35=4,"30",M35=5,"20")</f>
        <v>20</v>
      </c>
      <c r="O35" s="19"/>
    </row>
    <row r="36" spans="1:15">
      <c r="A36" s="20" t="s">
        <v>146</v>
      </c>
      <c r="B36" s="4"/>
      <c r="C36" s="29"/>
      <c r="D36" s="30"/>
      <c r="E36" s="43"/>
      <c r="F36" s="23" t="s">
        <v>147</v>
      </c>
      <c r="G36" s="25">
        <v>25.48</v>
      </c>
      <c r="H36" s="25">
        <f>26.18*2</f>
        <v>52.36</v>
      </c>
      <c r="I36" s="23" t="s">
        <v>73</v>
      </c>
      <c r="J36" s="26">
        <v>12.7</v>
      </c>
      <c r="K36" s="27" t="str" cm="1">
        <f t="array" ref="K36">_xlfn.IFS(NOT(ISNUMBER(J36)),"请输入有效流量",J36&gt;=500,"1",J36&gt;=200,"2",J36&gt;=50,"3",J36&gt;=10,"4",J36&lt;10,"5")</f>
        <v>4</v>
      </c>
      <c r="L36" s="27">
        <v>20</v>
      </c>
      <c r="M36" s="28">
        <v>4</v>
      </c>
      <c r="N36" s="27" t="str" cm="1">
        <f t="array" ref="N36">_xlfn.IFS(NOT(ISNUMBER(M36)),"请输入有效数据",M36=1,"20",M36=2,"50",M36=3,"503",M36=4,"30",M36=5,"20")</f>
        <v>30</v>
      </c>
      <c r="O36" s="19"/>
    </row>
    <row r="37" spans="1:15">
      <c r="A37" s="20" t="s">
        <v>148</v>
      </c>
      <c r="B37" s="4"/>
      <c r="C37" s="29"/>
      <c r="D37" s="41"/>
      <c r="E37" s="35"/>
      <c r="F37" s="23" t="s">
        <v>149</v>
      </c>
      <c r="G37" s="25">
        <v>1.87</v>
      </c>
      <c r="H37" s="25">
        <f>G37*2</f>
        <v>3.74</v>
      </c>
      <c r="I37" s="23" t="s">
        <v>73</v>
      </c>
      <c r="J37" s="44">
        <v>3</v>
      </c>
      <c r="K37" s="27" t="str" cm="1">
        <f t="array" ref="K37">_xlfn.IFS(NOT(ISNUMBER(J37)),"请输入有效流量",J37&gt;=500,"1",J37&gt;=200,"2",J37&gt;=50,"3",J37&gt;=10,"4",J37&lt;10,"5")</f>
        <v>5</v>
      </c>
      <c r="L37" s="27">
        <v>10</v>
      </c>
      <c r="M37" s="28">
        <v>5</v>
      </c>
      <c r="N37" s="27" t="str" cm="1">
        <f t="array" ref="N37">_xlfn.IFS(NOT(ISNUMBER(M37)),"请输入有效数据",M37=1,"20",M37=2,"50",M37=3,"503",M37=4,"30",M37=5,"20")</f>
        <v>20</v>
      </c>
      <c r="O37" s="19"/>
    </row>
    <row r="38" ht="15" spans="1:15">
      <c r="A38" s="63" t="s">
        <v>140</v>
      </c>
      <c r="B38" s="64"/>
      <c r="C38" s="65"/>
      <c r="D38" s="66"/>
      <c r="E38" s="62"/>
      <c r="F38" s="62"/>
      <c r="G38" s="62">
        <f>SUM(G35:G37)</f>
        <v>28.92</v>
      </c>
      <c r="H38" s="62">
        <f>SUM(H35:H37)</f>
        <v>59.24</v>
      </c>
      <c r="I38" s="62"/>
      <c r="J38" s="62">
        <f>SUM(J35:J37)</f>
        <v>25.5</v>
      </c>
      <c r="K38" s="31"/>
      <c r="L38" s="27"/>
      <c r="M38" s="67"/>
      <c r="N38" s="18"/>
      <c r="O38" s="68"/>
    </row>
    <row r="39" spans="1:15">
      <c r="G39">
        <f>G35+G36+G37</f>
        <v>28.92</v>
      </c>
      <c r="H39">
        <f>H35+H36+H37</f>
        <v>59.24</v>
      </c>
      <c r="O39" s="69"/>
    </row>
    <row r="40" spans="1:15">
      <c r="G40">
        <f>28.92+103.82</f>
        <v>132.74</v>
      </c>
    </row>
  </sheetData>
  <autoFilter xmlns:etc="http://www.wps.cn/officeDocument/2017/etCustomData" ref="A2:N40" etc:filterBottomFollowUsedRange="0">
    <filterColumn colId="10">
      <filters blank="1">
        <filter val="4"/>
        <filter val="渠道级别"/>
      </filters>
    </filterColumn>
    <extLst/>
  </autoFilter>
  <mergeCells count="39">
    <mergeCell ref="A1:O1"/>
    <mergeCell ref="A5:B5"/>
    <mergeCell ref="D5:F5"/>
    <mergeCell ref="A34:B34"/>
    <mergeCell ref="D34:F34"/>
    <mergeCell ref="A38:B38"/>
    <mergeCell ref="D38:F38"/>
    <mergeCell ref="A2:A4"/>
    <mergeCell ref="B2:B4"/>
    <mergeCell ref="B6:B33"/>
    <mergeCell ref="B35:B37"/>
    <mergeCell ref="C2:C4"/>
    <mergeCell ref="C6:C38"/>
    <mergeCell ref="D2:D4"/>
    <mergeCell ref="D6:D11"/>
    <mergeCell ref="D12:D14"/>
    <mergeCell ref="D15:D17"/>
    <mergeCell ref="D18:D21"/>
    <mergeCell ref="D22:D24"/>
    <mergeCell ref="D32:D33"/>
    <mergeCell ref="D35:D37"/>
    <mergeCell ref="E2:E4"/>
    <mergeCell ref="E7:E8"/>
    <mergeCell ref="E10:E11"/>
    <mergeCell ref="E15:E17"/>
    <mergeCell ref="E19:E23"/>
    <mergeCell ref="E29:E30"/>
    <mergeCell ref="E35:E37"/>
    <mergeCell ref="F2:F4"/>
    <mergeCell ref="G2:G4"/>
    <mergeCell ref="H2:H4"/>
    <mergeCell ref="I2:I3"/>
    <mergeCell ref="J2:J4"/>
    <mergeCell ref="K2:K4"/>
    <mergeCell ref="L2:L4"/>
    <mergeCell ref="M2:M4"/>
    <mergeCell ref="N2:N4"/>
    <mergeCell ref="O2:O4"/>
    <mergeCell ref="O27:O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泵站工程 </vt:lpstr>
      <vt:lpstr>Sheet1</vt:lpstr>
      <vt:lpstr>3.渠道整治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</dc:creator>
  <cp:lastModifiedBy>和平</cp:lastModifiedBy>
  <dcterms:created xsi:type="dcterms:W3CDTF">2026-07-08T03:09:00Z</dcterms:created>
  <dcterms:modified xsi:type="dcterms:W3CDTF">2026-09-24T00:29:06Z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3DDFBA4989B74CFB8FB8F652FBDF7ABD_13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